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13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wagov01-my.sharepoint.com/personal/vicki_mcallister_dpird_wa_gov_au/Documents/Gnangara, Wanneroo, Swan, Pickering Brook/Gnangara WUE grants/finals/"/>
    </mc:Choice>
  </mc:AlternateContent>
  <xr:revisionPtr revIDLastSave="70" documentId="8_{65C4F18B-07C0-43AD-81B1-417656ACFE82}" xr6:coauthVersionLast="47" xr6:coauthVersionMax="47" xr10:uidLastSave="{B127F5A4-2780-479A-8C7A-FF7497CA9D7C}"/>
  <bookViews>
    <workbookView xWindow="-120" yWindow="-120" windowWidth="29040" windowHeight="15840" xr2:uid="{1C52E4E9-91DF-4C48-A4EA-EFCECEAEFB0E}"/>
  </bookViews>
  <sheets>
    <sheet name="Assesment tool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40" i="1" l="1"/>
  <c r="F35" i="1"/>
  <c r="E35" i="1"/>
  <c r="D35" i="1"/>
  <c r="F34" i="1"/>
  <c r="E34" i="1"/>
  <c r="D34" i="1"/>
  <c r="F33" i="1"/>
  <c r="E33" i="1"/>
  <c r="D33" i="1"/>
  <c r="F32" i="1"/>
  <c r="E32" i="1"/>
  <c r="D32" i="1"/>
  <c r="E31" i="1"/>
  <c r="F31" i="1" s="1"/>
  <c r="D31" i="1"/>
  <c r="E30" i="1"/>
  <c r="F30" i="1" s="1"/>
  <c r="D30" i="1"/>
  <c r="E29" i="1"/>
  <c r="F29" i="1" s="1"/>
  <c r="D29" i="1"/>
  <c r="E28" i="1"/>
  <c r="F28" i="1" s="1"/>
  <c r="D28" i="1"/>
  <c r="E27" i="1"/>
  <c r="F27" i="1" s="1"/>
  <c r="D27" i="1"/>
  <c r="F26" i="1"/>
  <c r="E26" i="1"/>
  <c r="D26" i="1"/>
  <c r="F25" i="1"/>
  <c r="E25" i="1"/>
  <c r="D25" i="1"/>
  <c r="F24" i="1"/>
  <c r="E24" i="1"/>
  <c r="D24" i="1"/>
  <c r="E23" i="1"/>
  <c r="F23" i="1" s="1"/>
  <c r="D23" i="1"/>
  <c r="E22" i="1"/>
  <c r="F22" i="1" s="1"/>
  <c r="D22" i="1"/>
  <c r="E21" i="1"/>
  <c r="F21" i="1" s="1"/>
  <c r="D21" i="1"/>
  <c r="E20" i="1"/>
  <c r="F20" i="1" s="1"/>
  <c r="D20" i="1"/>
  <c r="E19" i="1"/>
  <c r="F19" i="1" s="1"/>
  <c r="D19" i="1"/>
  <c r="F18" i="1"/>
  <c r="E18" i="1"/>
  <c r="D18" i="1"/>
  <c r="F17" i="1"/>
  <c r="E17" i="1"/>
  <c r="D17" i="1"/>
  <c r="G17" i="1" s="1"/>
  <c r="G18" i="1" l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F36" i="1"/>
  <c r="C14" i="1" s="1"/>
  <c r="H17" i="1"/>
  <c r="H18" i="1" s="1"/>
  <c r="H19" i="1" s="1"/>
  <c r="H20" i="1" s="1"/>
  <c r="H21" i="1" s="1"/>
  <c r="H22" i="1" s="1"/>
  <c r="H23" i="1" s="1"/>
  <c r="H24" i="1" s="1"/>
  <c r="H25" i="1" s="1"/>
  <c r="H26" i="1" s="1"/>
  <c r="H27" i="1" s="1"/>
  <c r="H28" i="1" s="1"/>
  <c r="H29" i="1" s="1"/>
  <c r="H30" i="1" s="1"/>
  <c r="H31" i="1" s="1"/>
  <c r="H32" i="1" s="1"/>
  <c r="H33" i="1" s="1"/>
  <c r="H34" i="1" s="1"/>
  <c r="H35" i="1" s="1"/>
  <c r="D36" i="1"/>
  <c r="C13" i="1" s="1"/>
  <c r="D39" i="1" l="1"/>
  <c r="F37" i="1"/>
</calcChain>
</file>

<file path=xl/sharedStrings.xml><?xml version="1.0" encoding="utf-8"?>
<sst xmlns="http://schemas.openxmlformats.org/spreadsheetml/2006/main" count="38" uniqueCount="36">
  <si>
    <t xml:space="preserve"> </t>
  </si>
  <si>
    <t xml:space="preserve">Input total project value into the blue box and select enter  </t>
  </si>
  <si>
    <t xml:space="preserve">The government and grower contribution will be calculated and displayed in the green boxes </t>
  </si>
  <si>
    <t>Government Co-contribution</t>
  </si>
  <si>
    <t>Grower co-contribution</t>
  </si>
  <si>
    <t>Value of total project ($)</t>
  </si>
  <si>
    <t>Government contribution rate</t>
  </si>
  <si>
    <t>Government contribution</t>
  </si>
  <si>
    <t>Grower contribution rate</t>
  </si>
  <si>
    <t xml:space="preserve">Grower contribution </t>
  </si>
  <si>
    <t>Government cummulative contribution</t>
  </si>
  <si>
    <t>Grower cummulative contribution</t>
  </si>
  <si>
    <t>0 to 10000</t>
  </si>
  <si>
    <t>10001-20000</t>
  </si>
  <si>
    <t>20001-30000</t>
  </si>
  <si>
    <t>30001-40000</t>
  </si>
  <si>
    <t>40001-50000</t>
  </si>
  <si>
    <t>50001-60000</t>
  </si>
  <si>
    <t>60001-70000</t>
  </si>
  <si>
    <t>70001-80000</t>
  </si>
  <si>
    <t>80001-90000</t>
  </si>
  <si>
    <t>90001-100000</t>
  </si>
  <si>
    <t>100001-110000</t>
  </si>
  <si>
    <t>110001-120000</t>
  </si>
  <si>
    <t>120001-130000</t>
  </si>
  <si>
    <t>130001-140000</t>
  </si>
  <si>
    <t>140001-150000</t>
  </si>
  <si>
    <t>150001-160000</t>
  </si>
  <si>
    <t>160001-170000</t>
  </si>
  <si>
    <t>170001-180000</t>
  </si>
  <si>
    <t>180001 and above</t>
  </si>
  <si>
    <t>Total Government Contribution</t>
  </si>
  <si>
    <t>Total grower contribution</t>
  </si>
  <si>
    <t>Grower contribution check</t>
  </si>
  <si>
    <t xml:space="preserve">Project value check. </t>
  </si>
  <si>
    <t>Input value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</si>
</sst>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;[Red]\-&quot;$&quot;#,##0"/>
  </numFmts>
  <fonts count="7">
    <font>
      <sz val="11"/>
      <color theme="1"/>
      <name val="Calibri"/>
      <family val="2"/>
      <scheme val="minor"/>
    </font>
    <font>
      <sz val="9.5"/>
      <color theme="1"/>
      <name val="Arial"/>
      <family val="2"/>
    </font>
    <font>
      <sz val="11"/>
      <color theme="1"/>
      <name val="Arial"/>
      <family val="2"/>
    </font>
    <font>
      <sz val="9.5"/>
      <color rgb="FF0D0D0D"/>
      <name val="Arial"/>
      <family val="2"/>
    </font>
    <font>
      <sz val="12"/>
      <color rgb="FF0D0D0D"/>
      <name val="Segoe UI"/>
      <family val="2"/>
    </font>
    <font>
      <sz val="12"/>
      <color theme="1"/>
      <name val="Arial"/>
      <family val="2"/>
    </font>
    <font>
      <sz val="12"/>
      <color rgb="FF0D0D0D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medium">
        <color rgb="FFE3E3E3"/>
      </left>
      <right/>
      <top/>
      <bottom style="medium">
        <color rgb="FFE3E3E3"/>
      </bottom>
      <diagonal/>
    </border>
    <border>
      <left style="medium">
        <color rgb="FFE3E3E3"/>
      </left>
      <right/>
      <top style="medium">
        <color rgb="FFE3E3E3"/>
      </top>
      <bottom style="medium">
        <color rgb="FFE3E3E3"/>
      </bottom>
      <diagonal/>
    </border>
    <border>
      <left style="medium">
        <color rgb="FFE3E3E3"/>
      </left>
      <right style="medium">
        <color rgb="FFE3E3E3"/>
      </right>
      <top style="medium">
        <color rgb="FFE3E3E3"/>
      </top>
      <bottom style="medium">
        <color rgb="FFE3E3E3"/>
      </bottom>
      <diagonal/>
    </border>
    <border>
      <left style="medium">
        <color rgb="FFE3E3E3"/>
      </left>
      <right style="medium">
        <color rgb="FFE3E3E3"/>
      </right>
      <top/>
      <bottom style="medium">
        <color rgb="FFE3E3E3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1" fillId="0" borderId="0" xfId="0" applyFont="1"/>
    <xf numFmtId="0" fontId="2" fillId="0" borderId="0" xfId="0" applyFont="1"/>
    <xf numFmtId="0" fontId="3" fillId="2" borderId="1" xfId="0" applyFont="1" applyFill="1" applyBorder="1" applyAlignment="1">
      <alignment vertical="center"/>
    </xf>
    <xf numFmtId="0" fontId="4" fillId="0" borderId="0" xfId="0" applyFont="1" applyAlignment="1">
      <alignment vertical="center" wrapText="1"/>
    </xf>
    <xf numFmtId="164" fontId="2" fillId="0" borderId="0" xfId="0" applyNumberFormat="1" applyFont="1"/>
    <xf numFmtId="3" fontId="2" fillId="0" borderId="0" xfId="0" applyNumberFormat="1" applyFont="1"/>
    <xf numFmtId="0" fontId="5" fillId="0" borderId="0" xfId="0" applyFont="1" applyAlignment="1">
      <alignment wrapText="1"/>
    </xf>
    <xf numFmtId="164" fontId="5" fillId="3" borderId="0" xfId="0" applyNumberFormat="1" applyFont="1" applyFill="1" applyProtection="1">
      <protection locked="0"/>
    </xf>
    <xf numFmtId="0" fontId="5" fillId="0" borderId="0" xfId="0" applyFont="1"/>
    <xf numFmtId="164" fontId="5" fillId="0" borderId="0" xfId="0" applyNumberFormat="1" applyFont="1"/>
    <xf numFmtId="164" fontId="5" fillId="4" borderId="0" xfId="0" applyNumberFormat="1" applyFont="1" applyFill="1"/>
    <xf numFmtId="0" fontId="6" fillId="5" borderId="2" xfId="0" applyFont="1" applyFill="1" applyBorder="1" applyAlignment="1">
      <alignment horizontal="center" wrapText="1"/>
    </xf>
    <xf numFmtId="0" fontId="6" fillId="5" borderId="3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vertical="center" wrapText="1"/>
    </xf>
    <xf numFmtId="9" fontId="6" fillId="5" borderId="1" xfId="0" applyNumberFormat="1" applyFont="1" applyFill="1" applyBorder="1" applyAlignment="1">
      <alignment vertical="center" wrapText="1"/>
    </xf>
    <xf numFmtId="164" fontId="6" fillId="5" borderId="4" xfId="0" applyNumberFormat="1" applyFont="1" applyFill="1" applyBorder="1" applyAlignment="1">
      <alignment vertical="center" wrapText="1"/>
    </xf>
    <xf numFmtId="9" fontId="6" fillId="5" borderId="4" xfId="0" applyNumberFormat="1" applyFont="1" applyFill="1" applyBorder="1" applyAlignment="1">
      <alignment vertical="center" wrapText="1"/>
    </xf>
    <xf numFmtId="164" fontId="5" fillId="6" borderId="0" xfId="0" applyNumberFormat="1" applyFont="1" applyFill="1"/>
    <xf numFmtId="164" fontId="6" fillId="5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/>
    </xf>
    <xf numFmtId="49" fontId="6" fillId="2" borderId="1" xfId="0" applyNumberFormat="1" applyFont="1" applyFill="1" applyBorder="1" applyAlignment="1">
      <alignment vertical="center" wrapText="1"/>
    </xf>
    <xf numFmtId="0" fontId="6" fillId="2" borderId="1" xfId="0" applyFont="1" applyFill="1" applyBorder="1" applyAlignment="1">
      <alignment vertical="center" wrapText="1"/>
    </xf>
    <xf numFmtId="9" fontId="6" fillId="2" borderId="1" xfId="0" applyNumberFormat="1" applyFont="1" applyFill="1" applyBorder="1" applyAlignment="1">
      <alignment vertical="center" wrapText="1"/>
    </xf>
    <xf numFmtId="0" fontId="6" fillId="2" borderId="0" xfId="0" applyFont="1" applyFill="1" applyAlignment="1">
      <alignment vertical="center" wrapText="1"/>
    </xf>
    <xf numFmtId="164" fontId="5" fillId="0" borderId="0" xfId="0" applyNumberFormat="1" applyFont="1" applyAlignment="1">
      <alignment wrapText="1"/>
    </xf>
    <xf numFmtId="0" fontId="5" fillId="6" borderId="0" xfId="0" applyFont="1" applyFill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svg"/><Relationship Id="rId1" Type="http://schemas.openxmlformats.org/officeDocument/2006/relationships/image" Target="../media/image1.png"/><Relationship Id="rId4" Type="http://schemas.openxmlformats.org/officeDocument/2006/relationships/image" Target="../media/image4.sv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561974</xdr:colOff>
      <xdr:row>1</xdr:row>
      <xdr:rowOff>9524</xdr:rowOff>
    </xdr:from>
    <xdr:to>
      <xdr:col>3</xdr:col>
      <xdr:colOff>12886</xdr:colOff>
      <xdr:row>7</xdr:row>
      <xdr:rowOff>171449</xdr:rowOff>
    </xdr:to>
    <xdr:pic>
      <xdr:nvPicPr>
        <xdr:cNvPr id="2" name="Department of Primary Industries and Regional Development - logo" descr="Department of Primary Industries and Regional Development - logo ">
          <a:extLst>
            <a:ext uri="{FF2B5EF4-FFF2-40B4-BE49-F238E27FC236}">
              <a16:creationId xmlns:a16="http://schemas.microsoft.com/office/drawing/2014/main" id="{7378AA8B-413E-168E-8618-F39AEC990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61974" y="190499"/>
          <a:ext cx="3918137" cy="1285875"/>
        </a:xfrm>
        <a:prstGeom prst="rect">
          <a:avLst/>
        </a:prstGeom>
      </xdr:spPr>
    </xdr:pic>
    <xdr:clientData/>
  </xdr:twoCellAnchor>
  <xdr:twoCellAnchor editAs="oneCell">
    <xdr:from>
      <xdr:col>4</xdr:col>
      <xdr:colOff>1504950</xdr:colOff>
      <xdr:row>2</xdr:row>
      <xdr:rowOff>38100</xdr:rowOff>
    </xdr:from>
    <xdr:to>
      <xdr:col>6</xdr:col>
      <xdr:colOff>1076325</xdr:colOff>
      <xdr:row>8</xdr:row>
      <xdr:rowOff>212247</xdr:rowOff>
    </xdr:to>
    <xdr:pic>
      <xdr:nvPicPr>
        <xdr:cNvPr id="3" name="Protect Grow Innovate" descr="Protect, Grow, Innovate - tagline">
          <a:extLst>
            <a:ext uri="{FF2B5EF4-FFF2-40B4-BE49-F238E27FC236}">
              <a16:creationId xmlns:a16="http://schemas.microsoft.com/office/drawing/2014/main" id="{564514B1-1223-865B-CFD9-F026A85581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4"/>
            </a:ext>
          </a:extLst>
        </a:blip>
        <a:stretch>
          <a:fillRect/>
        </a:stretch>
      </xdr:blipFill>
      <xdr:spPr>
        <a:xfrm>
          <a:off x="8105775" y="409575"/>
          <a:ext cx="2133600" cy="128857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CF3F1-9F02-43EC-A96A-C2DDCE1F7528}">
  <dimension ref="A1:I41"/>
  <sheetViews>
    <sheetView tabSelected="1" workbookViewId="0">
      <selection activeCell="E11" sqref="E11"/>
    </sheetView>
  </sheetViews>
  <sheetFormatPr defaultColWidth="8.7109375" defaultRowHeight="14.25"/>
  <cols>
    <col min="1" max="1" width="8.7109375" style="2"/>
    <col min="2" max="2" width="36.5703125" style="2" customWidth="1"/>
    <col min="3" max="3" width="21.7109375" style="2" customWidth="1"/>
    <col min="4" max="4" width="32" style="2" customWidth="1"/>
    <col min="5" max="5" width="22.85546875" style="2" customWidth="1"/>
    <col min="6" max="6" width="15.5703125" style="2" customWidth="1"/>
    <col min="7" max="7" width="18.5703125" style="2" customWidth="1"/>
    <col min="8" max="8" width="17.140625" style="2" customWidth="1"/>
    <col min="9" max="10" width="36.140625" style="2" customWidth="1"/>
    <col min="11" max="16384" width="8.7109375" style="2"/>
  </cols>
  <sheetData>
    <row r="1" spans="1:9">
      <c r="A1" s="1"/>
      <c r="B1" s="1"/>
      <c r="C1" s="1"/>
      <c r="D1" s="1"/>
      <c r="E1" s="1"/>
      <c r="F1" s="1"/>
      <c r="G1" s="1"/>
      <c r="H1" s="1"/>
    </row>
    <row r="2" spans="1:9" ht="15" thickBot="1">
      <c r="A2" s="3"/>
      <c r="B2" s="1"/>
      <c r="C2" s="1" t="s">
        <v>0</v>
      </c>
      <c r="D2" s="1"/>
      <c r="E2" s="1"/>
      <c r="F2" s="1"/>
      <c r="G2" s="1"/>
      <c r="H2" s="1"/>
    </row>
    <row r="3" spans="1:9" ht="15">
      <c r="A3"/>
      <c r="B3" s="1"/>
      <c r="C3" s="1"/>
      <c r="D3" s="1"/>
      <c r="E3" s="1"/>
      <c r="F3" s="1"/>
      <c r="G3" s="1"/>
      <c r="H3" s="1"/>
    </row>
    <row r="4" spans="1:9" ht="15">
      <c r="A4"/>
      <c r="B4" s="1"/>
      <c r="C4" s="1"/>
      <c r="D4" s="1"/>
      <c r="E4" s="1"/>
      <c r="F4" s="1"/>
      <c r="G4" s="1"/>
      <c r="H4" s="1"/>
    </row>
    <row r="5" spans="1:9" ht="15">
      <c r="A5"/>
      <c r="B5" s="1"/>
      <c r="C5" s="1"/>
      <c r="D5" s="1"/>
      <c r="E5" s="1"/>
      <c r="F5" s="1"/>
      <c r="G5" s="1"/>
      <c r="H5" s="1"/>
    </row>
    <row r="6" spans="1:9">
      <c r="A6" s="1"/>
      <c r="B6" s="1"/>
      <c r="C6" s="1"/>
      <c r="D6" s="1"/>
      <c r="E6" s="1"/>
      <c r="F6" s="1"/>
      <c r="G6" s="1"/>
      <c r="H6" s="1"/>
    </row>
    <row r="7" spans="1:9">
      <c r="A7" s="1"/>
      <c r="B7" s="1"/>
      <c r="C7" s="1"/>
      <c r="D7" s="1"/>
      <c r="E7" s="1"/>
      <c r="F7" s="1"/>
      <c r="G7" s="1"/>
      <c r="H7" s="1"/>
    </row>
    <row r="8" spans="1:9">
      <c r="B8" s="1"/>
      <c r="C8" s="1"/>
      <c r="D8" s="1"/>
      <c r="E8" s="1"/>
      <c r="F8" s="1"/>
      <c r="G8" s="1"/>
      <c r="H8" s="1"/>
    </row>
    <row r="9" spans="1:9" ht="17.25">
      <c r="A9" s="1"/>
      <c r="B9" s="1"/>
      <c r="C9" s="1"/>
      <c r="D9" s="1"/>
      <c r="E9" s="1"/>
      <c r="F9" s="1"/>
      <c r="G9" s="1"/>
      <c r="H9" s="1"/>
      <c r="I9" s="4"/>
    </row>
    <row r="10" spans="1:9" ht="30">
      <c r="A10" s="1"/>
      <c r="B10" s="7" t="s">
        <v>1</v>
      </c>
      <c r="C10" s="8">
        <v>94561</v>
      </c>
      <c r="D10" s="9"/>
      <c r="E10" s="9"/>
      <c r="F10" s="9"/>
      <c r="G10" s="9"/>
      <c r="H10" s="9"/>
      <c r="I10" s="4"/>
    </row>
    <row r="11" spans="1:9" ht="17.25">
      <c r="A11" s="1"/>
      <c r="B11" s="9" t="s">
        <v>2</v>
      </c>
      <c r="C11" s="9"/>
      <c r="D11" s="9"/>
      <c r="E11" s="9"/>
      <c r="F11" s="9"/>
      <c r="G11" s="9"/>
      <c r="H11" s="9"/>
      <c r="I11" s="4"/>
    </row>
    <row r="12" spans="1:9" ht="17.25">
      <c r="A12" s="1"/>
      <c r="B12" s="9"/>
      <c r="C12" s="10"/>
      <c r="D12" s="9"/>
      <c r="E12" s="9"/>
      <c r="F12" s="9"/>
      <c r="G12" s="9"/>
      <c r="H12" s="9"/>
      <c r="I12" s="4"/>
    </row>
    <row r="13" spans="1:9" ht="17.25">
      <c r="A13" s="1"/>
      <c r="B13" s="9" t="s">
        <v>3</v>
      </c>
      <c r="C13" s="11">
        <f>D36</f>
        <v>57280.5</v>
      </c>
      <c r="D13" s="9"/>
      <c r="E13" s="9"/>
      <c r="F13" s="9"/>
      <c r="G13" s="9"/>
      <c r="H13" s="9"/>
      <c r="I13" s="4"/>
    </row>
    <row r="14" spans="1:9" ht="17.25">
      <c r="A14" s="1"/>
      <c r="B14" s="7" t="s">
        <v>4</v>
      </c>
      <c r="C14" s="11">
        <f>F36</f>
        <v>37280.5</v>
      </c>
      <c r="D14" s="9"/>
      <c r="E14" s="9"/>
      <c r="F14" s="9"/>
      <c r="G14" s="9"/>
      <c r="H14" s="9"/>
      <c r="I14" s="4"/>
    </row>
    <row r="15" spans="1:9" ht="18" thickBot="1">
      <c r="A15" s="1"/>
      <c r="B15" s="9"/>
      <c r="C15" s="9"/>
      <c r="D15" s="9"/>
      <c r="E15" s="9"/>
      <c r="F15" s="9"/>
      <c r="G15" s="9"/>
      <c r="H15" s="9"/>
      <c r="I15" s="4"/>
    </row>
    <row r="16" spans="1:9" ht="45.75" thickBot="1">
      <c r="A16" s="1"/>
      <c r="B16" s="12" t="s">
        <v>5</v>
      </c>
      <c r="C16" s="12" t="s">
        <v>6</v>
      </c>
      <c r="D16" s="13" t="s">
        <v>7</v>
      </c>
      <c r="E16" s="13" t="s">
        <v>8</v>
      </c>
      <c r="F16" s="13" t="s">
        <v>9</v>
      </c>
      <c r="G16" s="26" t="s">
        <v>10</v>
      </c>
      <c r="H16" s="26" t="s">
        <v>11</v>
      </c>
      <c r="I16" s="5"/>
    </row>
    <row r="17" spans="1:9" ht="15.75" thickBot="1">
      <c r="A17" s="1"/>
      <c r="B17" s="14" t="s">
        <v>12</v>
      </c>
      <c r="C17" s="15">
        <v>0.9</v>
      </c>
      <c r="D17" s="16">
        <f>MIN(C$10,10000)*C17</f>
        <v>9000</v>
      </c>
      <c r="E17" s="17">
        <f>1-C17</f>
        <v>9.9999999999999978E-2</v>
      </c>
      <c r="F17" s="16">
        <f>MIN(C$10,10000)*E17</f>
        <v>999.99999999999977</v>
      </c>
      <c r="G17" s="18">
        <f>D17</f>
        <v>9000</v>
      </c>
      <c r="H17" s="18">
        <f>F17</f>
        <v>999.99999999999977</v>
      </c>
      <c r="I17" s="6"/>
    </row>
    <row r="18" spans="1:9" ht="15.75" thickBot="1">
      <c r="A18" s="1"/>
      <c r="B18" s="14" t="s">
        <v>13</v>
      </c>
      <c r="C18" s="15">
        <v>0.8</v>
      </c>
      <c r="D18" s="16">
        <f>MAX(MIN(C10,20000)-10000,0)*C18</f>
        <v>8000</v>
      </c>
      <c r="E18" s="17">
        <f t="shared" ref="E18:E35" si="0">1-C18</f>
        <v>0.19999999999999996</v>
      </c>
      <c r="F18" s="16">
        <f>MAX(MIN(C10,20000)-10000,0)*E18</f>
        <v>1999.9999999999995</v>
      </c>
      <c r="G18" s="18">
        <f>G17+D18</f>
        <v>17000</v>
      </c>
      <c r="H18" s="18">
        <f>H17+F18</f>
        <v>2999.9999999999991</v>
      </c>
      <c r="I18" s="6"/>
    </row>
    <row r="19" spans="1:9" ht="15.75" thickBot="1">
      <c r="A19" s="1"/>
      <c r="B19" s="14" t="s">
        <v>14</v>
      </c>
      <c r="C19" s="15">
        <v>0.7</v>
      </c>
      <c r="D19" s="16">
        <f>MAX(MIN(C10,30000)-20000,0)*C19</f>
        <v>7000</v>
      </c>
      <c r="E19" s="17">
        <f t="shared" si="0"/>
        <v>0.30000000000000004</v>
      </c>
      <c r="F19" s="16">
        <f>MAX(MIN(C10,30000)-20000,0)*E19</f>
        <v>3000.0000000000005</v>
      </c>
      <c r="G19" s="18">
        <f t="shared" ref="G19:G35" si="1">G18+D19</f>
        <v>24000</v>
      </c>
      <c r="H19" s="18">
        <f t="shared" ref="H19:H35" si="2">H18+F19</f>
        <v>6000</v>
      </c>
      <c r="I19" s="6"/>
    </row>
    <row r="20" spans="1:9" ht="15.75" thickBot="1">
      <c r="A20" s="1"/>
      <c r="B20" s="14" t="s">
        <v>15</v>
      </c>
      <c r="C20" s="15">
        <v>0.6</v>
      </c>
      <c r="D20" s="16">
        <f>MAX(MIN(C10,40000)-30000,0)*C20</f>
        <v>6000</v>
      </c>
      <c r="E20" s="17">
        <f t="shared" si="0"/>
        <v>0.4</v>
      </c>
      <c r="F20" s="16">
        <f>MAX(MIN(C10,40000)-30000,0)*E20</f>
        <v>4000</v>
      </c>
      <c r="G20" s="18">
        <f t="shared" si="1"/>
        <v>30000</v>
      </c>
      <c r="H20" s="18">
        <f t="shared" si="2"/>
        <v>10000</v>
      </c>
      <c r="I20" s="6"/>
    </row>
    <row r="21" spans="1:9" ht="15.75" thickBot="1">
      <c r="A21" s="1"/>
      <c r="B21" s="14" t="s">
        <v>16</v>
      </c>
      <c r="C21" s="15">
        <v>0.5</v>
      </c>
      <c r="D21" s="16">
        <f>MAX(MIN(C10,50000)-40000,0)*C21</f>
        <v>5000</v>
      </c>
      <c r="E21" s="17">
        <f t="shared" si="0"/>
        <v>0.5</v>
      </c>
      <c r="F21" s="16">
        <f>MAX(MIN(C10,50000)-40000,0)*E21</f>
        <v>5000</v>
      </c>
      <c r="G21" s="18">
        <f t="shared" si="1"/>
        <v>35000</v>
      </c>
      <c r="H21" s="18">
        <f t="shared" si="2"/>
        <v>15000</v>
      </c>
      <c r="I21" s="6"/>
    </row>
    <row r="22" spans="1:9" ht="15.75" thickBot="1">
      <c r="A22" s="1"/>
      <c r="B22" s="14" t="s">
        <v>17</v>
      </c>
      <c r="C22" s="15">
        <v>0.5</v>
      </c>
      <c r="D22" s="16">
        <f>MAX(MIN(C10,60000)-50000,0)*C22</f>
        <v>5000</v>
      </c>
      <c r="E22" s="17">
        <f t="shared" si="0"/>
        <v>0.5</v>
      </c>
      <c r="F22" s="16">
        <f>MAX(MIN(C10,60000)-50000,0)*E22</f>
        <v>5000</v>
      </c>
      <c r="G22" s="18">
        <f t="shared" si="1"/>
        <v>40000</v>
      </c>
      <c r="H22" s="18">
        <f t="shared" si="2"/>
        <v>20000</v>
      </c>
    </row>
    <row r="23" spans="1:9" ht="15.75" thickBot="1">
      <c r="A23" s="1"/>
      <c r="B23" s="14" t="s">
        <v>18</v>
      </c>
      <c r="C23" s="15">
        <v>0.5</v>
      </c>
      <c r="D23" s="16">
        <f>MAX(MIN(C10,70000)-60000,0)*C23</f>
        <v>5000</v>
      </c>
      <c r="E23" s="17">
        <f t="shared" si="0"/>
        <v>0.5</v>
      </c>
      <c r="F23" s="16">
        <f>MAX(MIN(C10,70000)-60000,0)*E23</f>
        <v>5000</v>
      </c>
      <c r="G23" s="18">
        <f t="shared" si="1"/>
        <v>45000</v>
      </c>
      <c r="H23" s="18">
        <f t="shared" si="2"/>
        <v>25000</v>
      </c>
    </row>
    <row r="24" spans="1:9" ht="15.75" thickBot="1">
      <c r="A24" s="1"/>
      <c r="B24" s="14" t="s">
        <v>19</v>
      </c>
      <c r="C24" s="15">
        <v>0.5</v>
      </c>
      <c r="D24" s="16">
        <f>MAX(MIN(C10,80000)-70000,0)*C24</f>
        <v>5000</v>
      </c>
      <c r="E24" s="17">
        <f t="shared" si="0"/>
        <v>0.5</v>
      </c>
      <c r="F24" s="16">
        <f>MAX(MIN(C10,80000)-70000,0)*E24</f>
        <v>5000</v>
      </c>
      <c r="G24" s="18">
        <f t="shared" si="1"/>
        <v>50000</v>
      </c>
      <c r="H24" s="18">
        <f t="shared" si="2"/>
        <v>30000</v>
      </c>
    </row>
    <row r="25" spans="1:9" ht="15.75" thickBot="1">
      <c r="A25" s="1"/>
      <c r="B25" s="14" t="s">
        <v>20</v>
      </c>
      <c r="C25" s="15">
        <v>0.5</v>
      </c>
      <c r="D25" s="16">
        <f>MAX(MIN(C10,90000)-80000,0)*C25</f>
        <v>5000</v>
      </c>
      <c r="E25" s="17">
        <f t="shared" si="0"/>
        <v>0.5</v>
      </c>
      <c r="F25" s="16">
        <f>MAX(MIN(C10,90000)-80000,0)*E25</f>
        <v>5000</v>
      </c>
      <c r="G25" s="18">
        <f t="shared" si="1"/>
        <v>55000</v>
      </c>
      <c r="H25" s="18">
        <f t="shared" si="2"/>
        <v>35000</v>
      </c>
    </row>
    <row r="26" spans="1:9" ht="15.75" thickBot="1">
      <c r="A26" s="1"/>
      <c r="B26" s="14" t="s">
        <v>21</v>
      </c>
      <c r="C26" s="15">
        <v>0.5</v>
      </c>
      <c r="D26" s="16">
        <f>MAX(MIN(C10,100000)-90000,0)*C26</f>
        <v>2280.5</v>
      </c>
      <c r="E26" s="17">
        <f t="shared" si="0"/>
        <v>0.5</v>
      </c>
      <c r="F26" s="16">
        <f>MAX(MIN(C10,100000)-90000,0)*E26</f>
        <v>2280.5</v>
      </c>
      <c r="G26" s="18">
        <f t="shared" si="1"/>
        <v>57280.5</v>
      </c>
      <c r="H26" s="18">
        <f t="shared" si="2"/>
        <v>37280.5</v>
      </c>
    </row>
    <row r="27" spans="1:9" ht="15.75" thickBot="1">
      <c r="A27" s="1"/>
      <c r="B27" s="14" t="s">
        <v>22</v>
      </c>
      <c r="C27" s="15">
        <v>0.5</v>
      </c>
      <c r="D27" s="16">
        <f>MAX(MIN(C10,110000)-100000,0)*C27</f>
        <v>0</v>
      </c>
      <c r="E27" s="17">
        <f t="shared" si="0"/>
        <v>0.5</v>
      </c>
      <c r="F27" s="16">
        <f>MAX(MIN(C10,110000)-100000,0)*E27</f>
        <v>0</v>
      </c>
      <c r="G27" s="18">
        <f t="shared" si="1"/>
        <v>57280.5</v>
      </c>
      <c r="H27" s="18">
        <f t="shared" si="2"/>
        <v>37280.5</v>
      </c>
    </row>
    <row r="28" spans="1:9" ht="15.75" thickBot="1">
      <c r="A28" s="1"/>
      <c r="B28" s="14" t="s">
        <v>23</v>
      </c>
      <c r="C28" s="15">
        <v>0.5</v>
      </c>
      <c r="D28" s="16">
        <f>MAX(MIN(C10,120000)-110000,0)*C28</f>
        <v>0</v>
      </c>
      <c r="E28" s="17">
        <f t="shared" si="0"/>
        <v>0.5</v>
      </c>
      <c r="F28" s="16">
        <f>MAX(MIN(C10,120000)-110000,0)*E28</f>
        <v>0</v>
      </c>
      <c r="G28" s="18">
        <f t="shared" si="1"/>
        <v>57280.5</v>
      </c>
      <c r="H28" s="18">
        <f t="shared" si="2"/>
        <v>37280.5</v>
      </c>
    </row>
    <row r="29" spans="1:9" ht="15.75" thickBot="1">
      <c r="A29" s="1"/>
      <c r="B29" s="14" t="s">
        <v>24</v>
      </c>
      <c r="C29" s="15">
        <v>0.5</v>
      </c>
      <c r="D29" s="16">
        <f>MAX(MIN(C10,130000)-120000,0)*C29</f>
        <v>0</v>
      </c>
      <c r="E29" s="17">
        <f t="shared" si="0"/>
        <v>0.5</v>
      </c>
      <c r="F29" s="16">
        <f>MAX(MIN(C10,130000)-120000,0)*E29</f>
        <v>0</v>
      </c>
      <c r="G29" s="18">
        <f t="shared" si="1"/>
        <v>57280.5</v>
      </c>
      <c r="H29" s="18">
        <f t="shared" si="2"/>
        <v>37280.5</v>
      </c>
    </row>
    <row r="30" spans="1:9" ht="15.75" thickBot="1">
      <c r="A30" s="1"/>
      <c r="B30" s="14" t="s">
        <v>25</v>
      </c>
      <c r="C30" s="15">
        <v>0.5</v>
      </c>
      <c r="D30" s="16">
        <f>MAX(MIN(C10,140000)-130000,0)*C30</f>
        <v>0</v>
      </c>
      <c r="E30" s="17">
        <f t="shared" si="0"/>
        <v>0.5</v>
      </c>
      <c r="F30" s="16">
        <f>MAX(MIN(C10,140000)-130000,0)*E30</f>
        <v>0</v>
      </c>
      <c r="G30" s="18">
        <f t="shared" si="1"/>
        <v>57280.5</v>
      </c>
      <c r="H30" s="18">
        <f t="shared" si="2"/>
        <v>37280.5</v>
      </c>
    </row>
    <row r="31" spans="1:9" ht="15.75" thickBot="1">
      <c r="A31" s="1"/>
      <c r="B31" s="14" t="s">
        <v>26</v>
      </c>
      <c r="C31" s="15">
        <v>0.5</v>
      </c>
      <c r="D31" s="16">
        <f>MAX(MIN(C10,150000)-140000,0)*C31</f>
        <v>0</v>
      </c>
      <c r="E31" s="17">
        <f t="shared" si="0"/>
        <v>0.5</v>
      </c>
      <c r="F31" s="16">
        <f>MAX(MIN(C10,150000)-140000,0)*E31</f>
        <v>0</v>
      </c>
      <c r="G31" s="18">
        <f t="shared" si="1"/>
        <v>57280.5</v>
      </c>
      <c r="H31" s="18">
        <f t="shared" si="2"/>
        <v>37280.5</v>
      </c>
    </row>
    <row r="32" spans="1:9" ht="15.75" thickBot="1">
      <c r="A32" s="1"/>
      <c r="B32" s="14" t="s">
        <v>27</v>
      </c>
      <c r="C32" s="15">
        <v>0.5</v>
      </c>
      <c r="D32" s="16">
        <f>MAX(MIN(C10,160000)-150000,0)*C32</f>
        <v>0</v>
      </c>
      <c r="E32" s="17">
        <f t="shared" si="0"/>
        <v>0.5</v>
      </c>
      <c r="F32" s="16">
        <f>MAX(MIN(C10,160000)-150000,0)*E32</f>
        <v>0</v>
      </c>
      <c r="G32" s="18">
        <f t="shared" si="1"/>
        <v>57280.5</v>
      </c>
      <c r="H32" s="18">
        <f t="shared" si="2"/>
        <v>37280.5</v>
      </c>
    </row>
    <row r="33" spans="1:8" ht="15.75" thickBot="1">
      <c r="A33" s="1"/>
      <c r="B33" s="14" t="s">
        <v>28</v>
      </c>
      <c r="C33" s="15">
        <v>0.5</v>
      </c>
      <c r="D33" s="16">
        <f>MAX(MIN(C10,170000)-160000,0)*C33</f>
        <v>0</v>
      </c>
      <c r="E33" s="17">
        <f t="shared" si="0"/>
        <v>0.5</v>
      </c>
      <c r="F33" s="16">
        <f>MAX(MIN(C10,170000)-160000,0)*E33</f>
        <v>0</v>
      </c>
      <c r="G33" s="18">
        <f t="shared" si="1"/>
        <v>57280.5</v>
      </c>
      <c r="H33" s="18">
        <f t="shared" si="2"/>
        <v>37280.5</v>
      </c>
    </row>
    <row r="34" spans="1:8" ht="15.75" thickBot="1">
      <c r="A34" s="1"/>
      <c r="B34" s="14" t="s">
        <v>29</v>
      </c>
      <c r="C34" s="15">
        <v>0.5</v>
      </c>
      <c r="D34" s="16">
        <f>MAX(MIN(C10,180000)-170000,0)*C34</f>
        <v>0</v>
      </c>
      <c r="E34" s="17">
        <f t="shared" si="0"/>
        <v>0.5</v>
      </c>
      <c r="F34" s="16">
        <f>MAX(MIN(C10,180000)-170000,0)*E34</f>
        <v>0</v>
      </c>
      <c r="G34" s="18">
        <f t="shared" si="1"/>
        <v>57280.5</v>
      </c>
      <c r="H34" s="18">
        <f t="shared" si="2"/>
        <v>37280.5</v>
      </c>
    </row>
    <row r="35" spans="1:8" ht="15.75" thickBot="1">
      <c r="A35" s="1"/>
      <c r="B35" s="14" t="s">
        <v>30</v>
      </c>
      <c r="C35" s="15">
        <v>0</v>
      </c>
      <c r="D35" s="19">
        <f>MAX((MIN(C10, 180000) - 180000) * 0, 0) + MAX((C10 - 180000), 0) * 0</f>
        <v>0</v>
      </c>
      <c r="E35" s="17">
        <f t="shared" si="0"/>
        <v>1</v>
      </c>
      <c r="F35" s="19">
        <f>MAX(C10 - 180000, 0)</f>
        <v>0</v>
      </c>
      <c r="G35" s="18">
        <f t="shared" si="1"/>
        <v>57280.5</v>
      </c>
      <c r="H35" s="18">
        <f t="shared" si="2"/>
        <v>37280.5</v>
      </c>
    </row>
    <row r="36" spans="1:8" ht="30.75" thickBot="1">
      <c r="A36" s="1"/>
      <c r="B36" s="20"/>
      <c r="C36" s="21" t="s">
        <v>31</v>
      </c>
      <c r="D36" s="11">
        <f>SUM(D17:D35)</f>
        <v>57280.5</v>
      </c>
      <c r="E36" s="25" t="s">
        <v>32</v>
      </c>
      <c r="F36" s="11">
        <f>SUM(F17:F35)</f>
        <v>37280.5</v>
      </c>
      <c r="G36" s="10" t="s">
        <v>0</v>
      </c>
      <c r="H36" s="10"/>
    </row>
    <row r="37" spans="1:8" ht="30.75" thickBot="1">
      <c r="A37" s="1"/>
      <c r="B37" s="22"/>
      <c r="C37" s="9"/>
      <c r="D37" s="9"/>
      <c r="E37" s="7" t="s">
        <v>33</v>
      </c>
      <c r="F37" s="11">
        <f>C10-D36</f>
        <v>37280.5</v>
      </c>
      <c r="G37" s="9" t="s">
        <v>0</v>
      </c>
      <c r="H37" s="9"/>
    </row>
    <row r="38" spans="1:8" ht="15.75" thickBot="1">
      <c r="A38" s="1"/>
      <c r="B38" s="22"/>
      <c r="C38" s="23"/>
      <c r="D38" s="9"/>
      <c r="E38" s="9"/>
      <c r="F38" s="9"/>
      <c r="G38" s="9"/>
      <c r="H38" s="9"/>
    </row>
    <row r="39" spans="1:8" ht="15.75" thickBot="1">
      <c r="A39" s="1"/>
      <c r="B39" s="9"/>
      <c r="C39" s="23" t="s">
        <v>34</v>
      </c>
      <c r="D39" s="11">
        <f>D36+F36</f>
        <v>94561</v>
      </c>
      <c r="E39" s="24"/>
      <c r="F39" s="9"/>
      <c r="G39" s="9"/>
      <c r="H39" s="9"/>
    </row>
    <row r="40" spans="1:8" ht="15">
      <c r="A40" s="1"/>
      <c r="B40" s="9"/>
      <c r="C40" s="9" t="s">
        <v>35</v>
      </c>
      <c r="D40" s="11">
        <f>C10</f>
        <v>94561</v>
      </c>
      <c r="E40" s="9"/>
      <c r="F40" s="9"/>
      <c r="G40" s="9"/>
      <c r="H40" s="9"/>
    </row>
    <row r="41" spans="1:8">
      <c r="A41" s="1"/>
      <c r="B41" s="1"/>
      <c r="C41" s="1"/>
      <c r="D41" s="1"/>
      <c r="E41" s="1"/>
      <c r="F41" s="1"/>
      <c r="G41" s="1"/>
      <c r="H41" s="1"/>
    </row>
  </sheetData>
  <sheetProtection algorithmName="SHA-512" hashValue="9O30x4D5shWkIuaXBNcb7eEgGBnrpXbRFVU6BSYJkZnhkZPiBKyDSEqv4c5YWmgjkMlqqnNwfDSVGyEe7rlIlQ==" saltValue="HWjefpLJwDcHWHdXnKX+mQ==" spinCount="100000" sheet="1" objects="1" scenarios="1"/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a48cd46-4c37-43cd-8038-47038d0b9d5e">
      <Terms xmlns="http://schemas.microsoft.com/office/infopath/2007/PartnerControls"/>
    </lcf76f155ced4ddcb4097134ff3c332f>
    <TaxCatchAll xmlns="5a5228c1-83b3-40e3-8ffc-9246bf240849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6BE64E903D86945A45C9524469E2CA5" ma:contentTypeVersion="12" ma:contentTypeDescription="Create a new document." ma:contentTypeScope="" ma:versionID="7ee0e15934db65c010c265d8a9780428">
  <xsd:schema xmlns:xsd="http://www.w3.org/2001/XMLSchema" xmlns:xs="http://www.w3.org/2001/XMLSchema" xmlns:p="http://schemas.microsoft.com/office/2006/metadata/properties" xmlns:ns2="4a48cd46-4c37-43cd-8038-47038d0b9d5e" xmlns:ns3="5a5228c1-83b3-40e3-8ffc-9246bf240849" targetNamespace="http://schemas.microsoft.com/office/2006/metadata/properties" ma:root="true" ma:fieldsID="7e25a5c6e3c75e9c2db3fe250ec95f87" ns2:_="" ns3:_="">
    <xsd:import namespace="4a48cd46-4c37-43cd-8038-47038d0b9d5e"/>
    <xsd:import namespace="5a5228c1-83b3-40e3-8ffc-9246bf2408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48cd46-4c37-43cd-8038-47038d0b9d5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6202c3c0-c865-463c-b7c2-6721889d970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9" nillable="true" ma:displayName="Location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a5228c1-83b3-40e3-8ffc-9246bf240849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c33b16b2-43e8-4be3-baca-ae96f5751685}" ma:internalName="TaxCatchAll" ma:showField="CatchAllData" ma:web="5a5228c1-83b3-40e3-8ffc-9246bf24084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296EB6-B8EC-4270-8CE4-408D9577E464}"/>
</file>

<file path=customXml/itemProps2.xml><?xml version="1.0" encoding="utf-8"?>
<ds:datastoreItem xmlns:ds="http://schemas.openxmlformats.org/officeDocument/2006/customXml" ds:itemID="{325A7BE6-3150-47A1-8E5E-D4F6B7D4BF61}"/>
</file>

<file path=customXml/itemProps3.xml><?xml version="1.0" encoding="utf-8"?>
<ds:datastoreItem xmlns:ds="http://schemas.openxmlformats.org/officeDocument/2006/customXml" ds:itemID="{985A697A-9976-4125-A380-D42B3C9951BC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Nancye Gannaway</dc:creator>
  <cp:keywords/>
  <dc:description/>
  <cp:lastModifiedBy>Cody Robinson</cp:lastModifiedBy>
  <cp:revision/>
  <dcterms:created xsi:type="dcterms:W3CDTF">2024-03-26T01:00:07Z</dcterms:created>
  <dcterms:modified xsi:type="dcterms:W3CDTF">2024-06-21T07:24:48Z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0x01010056BE64E903D86945A45C9524469E2CA5</vt:lpwstr>
  </property>
  <property fmtid="{D5CDD505-2E9C-101B-9397-08002B2CF9AE}" pid="3" name="MediaServiceImageTags">
    <vt:lpwstr/>
  </property>
</Properties>
</file>