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wagov01-my.sharepoint.com/personal/nick_tsvetkov_dpird_wa_gov_au/Documents/ABD Shared Folder/Policy &amp; Guidelines/ABD Guidelines/DRAFT and Superceded Documents/Sheep Feedlot Guidelines - Drafts/Final Documents/"/>
    </mc:Choice>
  </mc:AlternateContent>
  <xr:revisionPtr revIDLastSave="196" documentId="8_{6539AD32-CD0D-46BE-A458-325052087BB7}" xr6:coauthVersionLast="47" xr6:coauthVersionMax="47" xr10:uidLastSave="{D02CD3A9-61C9-4B14-9816-7088F6D2E94E}"/>
  <bookViews>
    <workbookView xWindow="-110" yWindow="-110" windowWidth="19420" windowHeight="10300" xr2:uid="{BE5212D6-FB13-3C44-BC93-FD24CE02042F}"/>
  </bookViews>
  <sheets>
    <sheet name="Calculator" sheetId="2" r:id="rId1"/>
    <sheet name="Sheet1" sheetId="1" state="hidden" r:id="rId2"/>
  </sheets>
  <definedNames>
    <definedName name="solver_adj" localSheetId="1" hidden="1">Sheet1!$E$10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itr" localSheetId="1" hidden="1">2147483647</definedName>
    <definedName name="solver_lhs1" localSheetId="1" hidden="1">Sheet1!$D$20</definedName>
    <definedName name="solver_lin" localSheetId="1" hidden="1">2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0</definedName>
    <definedName name="solver_opt" localSheetId="1" hidden="1">Sheet1!$K$20</definedName>
    <definedName name="solver_pre" localSheetId="1" hidden="1">0.000001</definedName>
    <definedName name="solver_rbv" localSheetId="1" hidden="1">1</definedName>
    <definedName name="solver_rel1" localSheetId="1" hidden="1">3</definedName>
    <definedName name="solver_rhs1" localSheetId="1" hidden="1">0.001</definedName>
    <definedName name="solver_rlx" localSheetId="1" hidden="1">2</definedName>
    <definedName name="solver_rsd" localSheetId="1" hidden="1">0</definedName>
    <definedName name="solver_scl" localSheetId="1" hidden="1">1</definedName>
    <definedName name="solver_sho" localSheetId="1" hidden="1">2</definedName>
    <definedName name="solver_ssz" localSheetId="1" hidden="1">100</definedName>
    <definedName name="solver_tim" localSheetId="1" hidden="1">2147483647</definedName>
    <definedName name="solver_tol" localSheetId="1" hidden="1">0.01</definedName>
    <definedName name="solver_typ" localSheetId="1" hidden="1">3</definedName>
    <definedName name="solver_val" localSheetId="1" hidden="1">0</definedName>
    <definedName name="solver_ver" localSheetId="1" hidden="1">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E5" i="1" l="1"/>
  <c r="A20" i="1" l="1"/>
  <c r="G22" i="1"/>
  <c r="D20" i="1"/>
  <c r="C20" i="1"/>
  <c r="D5" i="1"/>
  <c r="E20" i="1" l="1"/>
  <c r="L20" i="1"/>
  <c r="H20" i="1" s="1"/>
  <c r="M20" i="1"/>
  <c r="I20" i="1" s="1"/>
  <c r="E11" i="1" s="1"/>
  <c r="E19" i="2" s="1"/>
  <c r="F20" i="1" l="1"/>
  <c r="G20" i="1"/>
  <c r="K20" i="1" s="1"/>
  <c r="J20" i="1" l="1"/>
</calcChain>
</file>

<file path=xl/sharedStrings.xml><?xml version="1.0" encoding="utf-8"?>
<sst xmlns="http://schemas.openxmlformats.org/spreadsheetml/2006/main" count="53" uniqueCount="47">
  <si>
    <t>On-Farm Sheep Finishing Calculator</t>
  </si>
  <si>
    <t xml:space="preserve">This calculator is designed to determine if sheep can be finished in a paddock or pen without fit-for-purpose feedlot infrastructure, based on a subsequent crop or pasture being grown and harvested utilising the nutrients from maure produced. </t>
  </si>
  <si>
    <t>Based on the inputs, the calculator will show how many days sheep can be held in a paddock or pen for finishing before being turned off for slaughter</t>
  </si>
  <si>
    <t>The calculator works on the following assumptions:</t>
  </si>
  <si>
    <t>• sheep weigh 40kg</t>
  </si>
  <si>
    <t>• sheep produce 2.2kg/day of manure</t>
  </si>
  <si>
    <t>Instructions</t>
  </si>
  <si>
    <r>
      <rPr>
        <sz val="12"/>
        <color rgb="FF000000"/>
        <rFont val="Aptos Narrow"/>
        <family val="2"/>
      </rPr>
      <t xml:space="preserve">1. Choose the crop type from the drop down list </t>
    </r>
    <r>
      <rPr>
        <sz val="8"/>
        <color rgb="FF000000"/>
        <rFont val="Aptos Narrow"/>
        <family val="2"/>
      </rPr>
      <t>(Cell A19)</t>
    </r>
  </si>
  <si>
    <r>
      <rPr>
        <sz val="12"/>
        <color rgb="FF000000"/>
        <rFont val="Aptos Narrow"/>
        <family val="2"/>
      </rPr>
      <t xml:space="preserve">2. Enter the expected yield from the crop (tonnes of Dry Matter per hectare (t DM/ha)) </t>
    </r>
    <r>
      <rPr>
        <sz val="8"/>
        <color rgb="FF000000"/>
        <rFont val="Aptos Narrow"/>
        <family val="2"/>
      </rPr>
      <t>(Cell B19)</t>
    </r>
  </si>
  <si>
    <r>
      <rPr>
        <sz val="12"/>
        <color rgb="FF000000"/>
        <rFont val="Aptos Narrow"/>
      </rPr>
      <t xml:space="preserve">3. Enter the total number of sheep expected to be on the land </t>
    </r>
    <r>
      <rPr>
        <sz val="8"/>
        <color rgb="FF000000"/>
        <rFont val="Aptos Narrow"/>
      </rPr>
      <t>(Cell C19)</t>
    </r>
  </si>
  <si>
    <r>
      <rPr>
        <sz val="12"/>
        <color rgb="FF000000"/>
        <rFont val="Aptos Narrow"/>
      </rPr>
      <t xml:space="preserve">4. Enter the total land/paddock area the sheep will be on </t>
    </r>
    <r>
      <rPr>
        <sz val="8"/>
        <color rgb="FF000000"/>
        <rFont val="Aptos Narrow"/>
      </rPr>
      <t>(Cell D19)</t>
    </r>
  </si>
  <si>
    <r>
      <rPr>
        <sz val="12"/>
        <color rgb="FF000000"/>
        <rFont val="Aptos Narrow"/>
      </rPr>
      <t xml:space="preserve">5. The calculator will determine how many days sheep can be kept in that area, based on the nutrient uptake of the subsequent crop or pasture </t>
    </r>
    <r>
      <rPr>
        <u/>
        <sz val="8"/>
        <color rgb="FF000000"/>
        <rFont val="Aptos Narrow"/>
      </rPr>
      <t>(Cell E19)</t>
    </r>
  </si>
  <si>
    <t xml:space="preserve">Keeping lambs on the area longer than the Days Allowable is likely to cause environmental harm through the generation of excess nutrients. </t>
  </si>
  <si>
    <t>If sheep can't be turned off within the Days Allowable timeframe, consider revising the inputs - fewer head, larger area, different crop or yield. Otherwise a feedlot with fit-for-purpose infrastructure to protect the environment is required.</t>
  </si>
  <si>
    <t>Crop</t>
  </si>
  <si>
    <t>Yield (t DM/ha)</t>
  </si>
  <si>
    <t>Head</t>
  </si>
  <si>
    <t>Area (ha)</t>
  </si>
  <si>
    <t>Days Allowable</t>
  </si>
  <si>
    <t>Grain Wheat</t>
  </si>
  <si>
    <t>Sheep Class</t>
  </si>
  <si>
    <t>Weight (kg)</t>
  </si>
  <si>
    <t>Manure (kg/day)</t>
  </si>
  <si>
    <t>N content (kg/day)</t>
  </si>
  <si>
    <t>P content (kg/day)</t>
  </si>
  <si>
    <t>Lambs</t>
  </si>
  <si>
    <t>Weeks On</t>
  </si>
  <si>
    <t>Yield</t>
  </si>
  <si>
    <t>Area (m^2)</t>
  </si>
  <si>
    <t>Input N</t>
  </si>
  <si>
    <t>Input P</t>
  </si>
  <si>
    <t>Output N</t>
  </si>
  <si>
    <t>Output P</t>
  </si>
  <si>
    <t>N Balance</t>
  </si>
  <si>
    <t>P Balance</t>
  </si>
  <si>
    <t>Crop N</t>
  </si>
  <si>
    <t>Crop P</t>
  </si>
  <si>
    <t>Element</t>
  </si>
  <si>
    <t>Nitrogen</t>
  </si>
  <si>
    <t>Phosphorus</t>
  </si>
  <si>
    <t>Pasture (grazed)</t>
  </si>
  <si>
    <t>Pasture (cut)</t>
  </si>
  <si>
    <t>Grain Barley</t>
  </si>
  <si>
    <t>Grain Oats</t>
  </si>
  <si>
    <t>Winter Cereal Hay</t>
  </si>
  <si>
    <t>Lupins</t>
  </si>
  <si>
    <t>Canola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</si>
</sst>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2"/>
      <color rgb="FF000000"/>
      <name val="Aptos Narrow"/>
      <family val="2"/>
    </font>
    <font>
      <sz val="12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</font>
    <font>
      <sz val="8"/>
      <color rgb="FF000000"/>
      <name val="Aptos Narrow"/>
      <family val="2"/>
    </font>
    <font>
      <sz val="12"/>
      <color rgb="FF000000"/>
      <name val="Aptos Narrow"/>
    </font>
    <font>
      <sz val="8"/>
      <color rgb="FF000000"/>
      <name val="Aptos Narrow"/>
    </font>
    <font>
      <u/>
      <sz val="8"/>
      <color rgb="FF000000"/>
      <name val="Aptos Narrow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A4361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0" fillId="0" borderId="0" xfId="0" applyNumberFormat="1"/>
    <xf numFmtId="0" fontId="0" fillId="0" borderId="7" xfId="0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2" fontId="2" fillId="0" borderId="8" xfId="0" applyNumberFormat="1" applyFont="1" applyBorder="1"/>
    <xf numFmtId="0" fontId="0" fillId="2" borderId="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3" fillId="0" borderId="0" xfId="0" applyFont="1"/>
  </cellXfs>
  <cellStyles count="1">
    <cellStyle name="Normal" xfId="0" builtinId="0"/>
  </cellStyles>
  <dxfs count="4">
    <dxf>
      <numFmt numFmtId="30" formatCode="@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colors>
    <mruColors>
      <color rgb="FFA436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D75584D-9DEF-BC47-8AF5-AABD8B3D13C3}" name="Table1" displayName="Table1" ref="B4:F6" totalsRowShown="0">
  <autoFilter ref="B4:F6" xr:uid="{5D75584D-9DEF-BC47-8AF5-AABD8B3D13C3}"/>
  <tableColumns count="5">
    <tableColumn id="1" xr3:uid="{BB97381D-6DD9-5244-9626-0D44319D4CEC}" name="Sheep Class"/>
    <tableColumn id="3" xr3:uid="{75ABCB18-5E31-CF44-A7E2-E72FAF3E37B3}" name="Weight (kg)"/>
    <tableColumn id="4" xr3:uid="{3CDAEA5F-8C76-CD47-AD05-107D7E319640}" name="Manure (kg/day)" dataDxfId="3">
      <calculatedColumnFormula>2.2</calculatedColumnFormula>
    </tableColumn>
    <tableColumn id="5" xr3:uid="{E08F3D8A-7042-FA47-88DF-0F615B94F94D}" name="N content (kg/day)" dataDxfId="2">
      <calculatedColumnFormula>6/365</calculatedColumnFormula>
    </tableColumn>
    <tableColumn id="6" xr3:uid="{E2633820-0FE6-1642-B9D1-7A4B94C4791B}" name="P content (kg/day)" dataDxfId="1">
      <calculatedColumnFormula>1.3/365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C28F049-9FE7-DA4A-9BD3-FB4A2EA5A33D}" name="Table2" displayName="Table2" ref="B25:D33" totalsRowShown="0">
  <autoFilter ref="B25:D33" xr:uid="{EC28F049-9FE7-DA4A-9BD3-FB4A2EA5A33D}"/>
  <tableColumns count="3">
    <tableColumn id="1" xr3:uid="{93DFF6DE-BCA6-C74D-95DB-638E7D4DCF1D}" name="Element" dataDxfId="0"/>
    <tableColumn id="2" xr3:uid="{1266FADD-76AC-6441-9C9C-AAB39032166B}" name="Nitrogen"/>
    <tableColumn id="3" xr3:uid="{C1BA7D9E-4927-424A-A662-BEC753874678}" name="Phosphorus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B0941-F5EB-A747-8E3B-D7A7690A86A9}">
  <sheetPr codeName="Sheet2"/>
  <dimension ref="A1:J20"/>
  <sheetViews>
    <sheetView tabSelected="1" zoomScale="123" workbookViewId="0">
      <selection activeCell="D20" sqref="D20"/>
    </sheetView>
  </sheetViews>
  <sheetFormatPr defaultColWidth="15" defaultRowHeight="21" customHeight="1"/>
  <cols>
    <col min="1" max="1" width="18.125" customWidth="1"/>
  </cols>
  <sheetData>
    <row r="1" spans="1:10" s="16" customFormat="1" ht="21" customHeight="1">
      <c r="A1" s="15" t="s">
        <v>0</v>
      </c>
    </row>
    <row r="2" spans="1:10" s="18" customFormat="1" ht="21" customHeight="1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s="18" customFormat="1" ht="21" customHeight="1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</row>
    <row r="4" spans="1:10" s="18" customFormat="1" ht="21" customHeight="1">
      <c r="A4" s="17" t="s">
        <v>3</v>
      </c>
      <c r="B4" s="17"/>
      <c r="C4" s="17"/>
      <c r="D4" s="17"/>
      <c r="E4" s="17"/>
      <c r="F4" s="17"/>
      <c r="G4" s="17"/>
      <c r="H4" s="17"/>
      <c r="I4" s="17"/>
      <c r="J4" s="17"/>
    </row>
    <row r="5" spans="1:10" s="18" customFormat="1" ht="21" customHeight="1">
      <c r="A5" s="19" t="s">
        <v>4</v>
      </c>
      <c r="B5" s="17"/>
      <c r="C5" s="17"/>
      <c r="D5" s="17"/>
      <c r="E5" s="17"/>
      <c r="F5" s="17"/>
      <c r="G5" s="17"/>
      <c r="H5" s="17"/>
      <c r="I5" s="17"/>
      <c r="J5" s="17"/>
    </row>
    <row r="6" spans="1:10" s="18" customFormat="1" ht="21" customHeight="1">
      <c r="A6" s="19" t="s">
        <v>5</v>
      </c>
      <c r="B6" s="17"/>
      <c r="C6" s="17"/>
      <c r="D6" s="17"/>
      <c r="E6" s="17"/>
      <c r="F6" s="17"/>
      <c r="G6" s="17"/>
      <c r="H6" s="17"/>
      <c r="I6" s="17"/>
      <c r="J6" s="17"/>
    </row>
    <row r="7" spans="1:10" ht="21" customHeight="1">
      <c r="A7" s="13"/>
      <c r="B7" s="13"/>
      <c r="C7" s="13"/>
      <c r="D7" s="13"/>
      <c r="E7" s="13"/>
      <c r="F7" s="13"/>
      <c r="G7" s="13"/>
      <c r="H7" s="13"/>
      <c r="I7" s="13"/>
      <c r="J7" s="13"/>
    </row>
    <row r="8" spans="1:10" ht="21" customHeight="1">
      <c r="A8" s="14" t="s">
        <v>6</v>
      </c>
      <c r="B8" s="13"/>
      <c r="C8" s="13"/>
      <c r="D8" s="13"/>
      <c r="E8" s="13"/>
      <c r="F8" s="13"/>
      <c r="G8" s="13"/>
      <c r="H8" s="13"/>
      <c r="I8" s="13"/>
      <c r="J8" s="13"/>
    </row>
    <row r="9" spans="1:10" ht="21" customHeight="1">
      <c r="A9" s="12" t="s">
        <v>7</v>
      </c>
      <c r="B9" s="13"/>
      <c r="C9" s="13"/>
      <c r="D9" s="13"/>
      <c r="E9" s="13"/>
      <c r="F9" s="13"/>
      <c r="G9" s="13"/>
      <c r="H9" s="13"/>
      <c r="I9" s="13"/>
      <c r="J9" s="13"/>
    </row>
    <row r="10" spans="1:10" ht="21" customHeight="1">
      <c r="A10" s="12" t="s">
        <v>8</v>
      </c>
      <c r="B10" s="13"/>
      <c r="C10" s="13"/>
      <c r="D10" s="13"/>
      <c r="E10" s="13"/>
      <c r="F10" s="13"/>
      <c r="G10" s="13"/>
      <c r="H10" s="13"/>
      <c r="I10" s="13"/>
      <c r="J10" s="13"/>
    </row>
    <row r="11" spans="1:10" ht="21" customHeight="1">
      <c r="A11" s="20" t="s">
        <v>9</v>
      </c>
      <c r="B11" s="13"/>
      <c r="C11" s="13"/>
      <c r="D11" s="13"/>
      <c r="E11" s="13"/>
      <c r="F11" s="13"/>
      <c r="G11" s="13"/>
      <c r="H11" s="13"/>
      <c r="I11" s="13"/>
      <c r="J11" s="13"/>
    </row>
    <row r="12" spans="1:10" ht="21" customHeight="1">
      <c r="A12" s="20" t="s">
        <v>10</v>
      </c>
      <c r="B12" s="13"/>
      <c r="C12" s="13"/>
      <c r="D12" s="13"/>
      <c r="E12" s="13"/>
      <c r="F12" s="13"/>
      <c r="G12" s="13"/>
      <c r="H12" s="13"/>
      <c r="I12" s="13"/>
      <c r="J12" s="13"/>
    </row>
    <row r="13" spans="1:10" ht="21" customHeight="1">
      <c r="A13" s="20" t="s">
        <v>11</v>
      </c>
      <c r="B13" s="13"/>
      <c r="C13" s="13"/>
      <c r="D13" s="13"/>
      <c r="E13" s="13"/>
      <c r="F13" s="13"/>
      <c r="G13" s="13"/>
      <c r="H13" s="13"/>
      <c r="I13" s="13"/>
      <c r="J13" s="13"/>
    </row>
    <row r="14" spans="1:10" ht="21" customHeight="1">
      <c r="A14" s="13" t="s">
        <v>12</v>
      </c>
      <c r="B14" s="13"/>
      <c r="C14" s="13"/>
      <c r="D14" s="13"/>
      <c r="E14" s="13"/>
      <c r="F14" s="13"/>
      <c r="G14" s="13"/>
      <c r="H14" s="13"/>
      <c r="I14" s="13"/>
      <c r="J14" s="13"/>
    </row>
    <row r="15" spans="1:10" ht="21" customHeight="1">
      <c r="A15" s="12" t="s">
        <v>13</v>
      </c>
      <c r="B15" s="13"/>
      <c r="C15" s="13"/>
      <c r="D15" s="13"/>
      <c r="E15" s="13"/>
      <c r="F15" s="13"/>
      <c r="G15" s="13"/>
      <c r="H15" s="13"/>
      <c r="I15" s="13"/>
      <c r="J15" s="13"/>
    </row>
    <row r="16" spans="1:10" ht="21" customHeight="1" thickBot="1"/>
    <row r="17" spans="1:5" ht="21" customHeight="1">
      <c r="A17" s="4"/>
      <c r="B17" s="3"/>
      <c r="C17" s="4"/>
      <c r="D17" s="4"/>
      <c r="E17" s="5"/>
    </row>
    <row r="18" spans="1:5" ht="30.95" customHeight="1">
      <c r="A18" s="10" t="s">
        <v>14</v>
      </c>
      <c r="B18" s="8" t="s">
        <v>15</v>
      </c>
      <c r="C18" s="7" t="s">
        <v>16</v>
      </c>
      <c r="D18" s="7" t="s">
        <v>17</v>
      </c>
      <c r="E18" s="9" t="s">
        <v>18</v>
      </c>
    </row>
    <row r="19" spans="1:5" ht="21" customHeight="1" thickBot="1">
      <c r="A19" s="2" t="s">
        <v>19</v>
      </c>
      <c r="B19" s="2">
        <v>10</v>
      </c>
      <c r="C19" s="2">
        <v>1500</v>
      </c>
      <c r="D19" s="2">
        <v>4</v>
      </c>
      <c r="E19" s="6">
        <f>Sheet1!E11</f>
        <v>26.205128205128204</v>
      </c>
    </row>
    <row r="20" spans="1:5" ht="21" customHeight="1">
      <c r="B20" s="11"/>
    </row>
  </sheetData>
  <dataValidations count="1">
    <dataValidation allowBlank="1" showInputMessage="1" showErrorMessage="1" sqref="B19" xr:uid="{1A28193F-8FD2-4D51-A0D4-4555F7B47D29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EB2E6AD-2E76-114D-AD0C-7C0020A2F582}">
          <x14:formula1>
            <xm:f>Sheet1!$B$26:$B$33</xm:f>
          </x14:formula1>
          <xm:sqref>A19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AC457-B6D0-A948-8418-79B135001433}">
  <sheetPr codeName="Sheet1"/>
  <dimension ref="A4:M33"/>
  <sheetViews>
    <sheetView workbookViewId="0">
      <selection activeCell="F5" sqref="F5"/>
    </sheetView>
  </sheetViews>
  <sheetFormatPr defaultColWidth="10.625" defaultRowHeight="15.95"/>
  <cols>
    <col min="2" max="2" width="13.875" customWidth="1"/>
    <col min="4" max="4" width="12.875" customWidth="1"/>
    <col min="5" max="5" width="12.5" customWidth="1"/>
    <col min="6" max="6" width="15.125" customWidth="1"/>
    <col min="7" max="7" width="17" customWidth="1"/>
    <col min="8" max="8" width="16.625" customWidth="1"/>
    <col min="11" max="11" width="12.125" bestFit="1" customWidth="1"/>
  </cols>
  <sheetData>
    <row r="4" spans="2:6">
      <c r="B4" t="s">
        <v>20</v>
      </c>
      <c r="C4" t="s">
        <v>21</v>
      </c>
      <c r="D4" t="s">
        <v>22</v>
      </c>
      <c r="E4" t="s">
        <v>23</v>
      </c>
      <c r="F4" t="s">
        <v>24</v>
      </c>
    </row>
    <row r="5" spans="2:6">
      <c r="B5" t="s">
        <v>25</v>
      </c>
      <c r="C5">
        <v>40</v>
      </c>
      <c r="D5">
        <f t="shared" ref="D5" si="0">2.2</f>
        <v>2.2000000000000002</v>
      </c>
      <c r="E5">
        <f t="shared" ref="E5" si="1">6/365</f>
        <v>1.643835616438356E-2</v>
      </c>
      <c r="F5">
        <f t="shared" ref="F5" si="2">1.3/365</f>
        <v>3.5616438356164386E-3</v>
      </c>
    </row>
    <row r="9" spans="2:6">
      <c r="E9" t="s">
        <v>26</v>
      </c>
    </row>
    <row r="10" spans="2:6">
      <c r="E10">
        <v>1.08296703296706</v>
      </c>
    </row>
    <row r="11" spans="2:6">
      <c r="E11">
        <f>($I$20/$F$5)/D20</f>
        <v>26.205128205128204</v>
      </c>
    </row>
    <row r="19" spans="1:13">
      <c r="A19" t="s">
        <v>14</v>
      </c>
      <c r="B19" t="s">
        <v>20</v>
      </c>
      <c r="C19" t="s">
        <v>27</v>
      </c>
      <c r="D19" t="s">
        <v>16</v>
      </c>
      <c r="E19" t="s">
        <v>28</v>
      </c>
      <c r="F19" t="s">
        <v>29</v>
      </c>
      <c r="G19" t="s">
        <v>30</v>
      </c>
      <c r="H19" t="s">
        <v>31</v>
      </c>
      <c r="I19" t="s">
        <v>32</v>
      </c>
      <c r="J19" t="s">
        <v>33</v>
      </c>
      <c r="K19" t="s">
        <v>34</v>
      </c>
      <c r="L19" t="s">
        <v>35</v>
      </c>
      <c r="M19" t="s">
        <v>36</v>
      </c>
    </row>
    <row r="20" spans="1:13">
      <c r="A20" s="1" t="str">
        <f>Calculator!A19</f>
        <v>Grain Wheat</v>
      </c>
      <c r="B20" t="s">
        <v>25</v>
      </c>
      <c r="C20">
        <f>Calculator!B19</f>
        <v>10</v>
      </c>
      <c r="D20">
        <f>Calculator!C19</f>
        <v>1500</v>
      </c>
      <c r="E20">
        <f>G22*10000</f>
        <v>40000</v>
      </c>
      <c r="F20">
        <f>VLOOKUP($B$20,Table1[],4)*$D$20*E11</f>
        <v>646.15384615384608</v>
      </c>
      <c r="G20">
        <f>VLOOKUP($B$20,Table1[],5)*$D$20*E11</f>
        <v>140</v>
      </c>
      <c r="H20">
        <f>($G$22*$C$20*L20)</f>
        <v>800</v>
      </c>
      <c r="I20">
        <f>($G$22*$C$20*M20)</f>
        <v>140</v>
      </c>
      <c r="J20">
        <f>F20-H20</f>
        <v>-153.84615384615392</v>
      </c>
      <c r="K20">
        <f>G20-I20</f>
        <v>0</v>
      </c>
      <c r="L20">
        <f>VLOOKUP($A$20,Table2[],2,)</f>
        <v>20</v>
      </c>
      <c r="M20">
        <f>VLOOKUP($A$20,Table2[],3,)</f>
        <v>3.5</v>
      </c>
    </row>
    <row r="21" spans="1:13">
      <c r="G21" t="s">
        <v>17</v>
      </c>
    </row>
    <row r="22" spans="1:13">
      <c r="G22">
        <f>Calculator!D19</f>
        <v>4</v>
      </c>
    </row>
    <row r="25" spans="1:13">
      <c r="B25" t="s">
        <v>37</v>
      </c>
      <c r="C25" t="s">
        <v>38</v>
      </c>
      <c r="D25" t="s">
        <v>39</v>
      </c>
    </row>
    <row r="26" spans="1:13">
      <c r="B26" s="1" t="s">
        <v>40</v>
      </c>
      <c r="C26">
        <v>1.71</v>
      </c>
      <c r="D26">
        <v>0.26</v>
      </c>
    </row>
    <row r="27" spans="1:13">
      <c r="B27" s="1" t="s">
        <v>41</v>
      </c>
      <c r="C27">
        <v>17.100000000000001</v>
      </c>
      <c r="D27">
        <v>2.6</v>
      </c>
    </row>
    <row r="28" spans="1:13">
      <c r="B28" s="1" t="s">
        <v>42</v>
      </c>
      <c r="C28">
        <v>20</v>
      </c>
      <c r="D28">
        <v>2.5</v>
      </c>
    </row>
    <row r="29" spans="1:13">
      <c r="B29" s="1" t="s">
        <v>19</v>
      </c>
      <c r="C29">
        <v>20</v>
      </c>
      <c r="D29">
        <v>3.5</v>
      </c>
    </row>
    <row r="30" spans="1:13">
      <c r="B30" s="1" t="s">
        <v>43</v>
      </c>
      <c r="C30">
        <v>17</v>
      </c>
      <c r="D30">
        <v>2.5</v>
      </c>
    </row>
    <row r="31" spans="1:13">
      <c r="B31" s="1" t="s">
        <v>44</v>
      </c>
      <c r="C31">
        <v>20</v>
      </c>
      <c r="D31">
        <v>3</v>
      </c>
    </row>
    <row r="32" spans="1:13">
      <c r="B32" s="1" t="s">
        <v>45</v>
      </c>
      <c r="C32">
        <v>51</v>
      </c>
      <c r="D32">
        <v>4.5</v>
      </c>
    </row>
    <row r="33" spans="2:4">
      <c r="B33" s="1" t="s">
        <v>46</v>
      </c>
      <c r="C33">
        <v>40</v>
      </c>
      <c r="D33">
        <v>7</v>
      </c>
    </row>
  </sheetData>
  <sheetProtection sheet="1" objects="1" scenarios="1"/>
  <phoneticPr fontId="1" type="noConversion"/>
  <dataValidations count="1">
    <dataValidation type="list" allowBlank="1" showInputMessage="1" showErrorMessage="1" sqref="B20" xr:uid="{3798DB99-8F82-F644-8432-EA2C549A6A73}">
      <formula1>$B$5:$B$6</formula1>
    </dataValidation>
  </dataValidations>
  <pageMargins left="0.7" right="0.7" top="0.75" bottom="0.75" header="0.3" footer="0.3"/>
  <headerFooter>
    <oddHeader>&amp;C&amp;"Calibri"&amp;12&amp;KFF0000 OFFICIAL&amp;1#_x000D_</oddHeader>
  </headerFooter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Campbell Wright</dc:creator>
  <cp:keywords/>
  <dc:description/>
  <cp:lastModifiedBy>Sara Sutton</cp:lastModifiedBy>
  <cp:revision/>
  <dcterms:created xsi:type="dcterms:W3CDTF">2025-07-10T05:36:21Z</dcterms:created>
  <dcterms:modified xsi:type="dcterms:W3CDTF">2025-09-02T03:35:06Z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cf83ea-a86c-44db-b904-16489f29f74e_Enabled">
    <vt:lpwstr>true</vt:lpwstr>
  </property>
  <property fmtid="{D5CDD505-2E9C-101B-9397-08002B2CF9AE}" pid="3" name="MSIP_Label_8bcf83ea-a86c-44db-b904-16489f29f74e_SetDate">
    <vt:lpwstr>2025-07-10T05:36:24Z</vt:lpwstr>
  </property>
  <property fmtid="{D5CDD505-2E9C-101B-9397-08002B2CF9AE}" pid="4" name="MSIP_Label_8bcf83ea-a86c-44db-b904-16489f29f74e_Method">
    <vt:lpwstr>Standard</vt:lpwstr>
  </property>
  <property fmtid="{D5CDD505-2E9C-101B-9397-08002B2CF9AE}" pid="5" name="MSIP_Label_8bcf83ea-a86c-44db-b904-16489f29f74e_Name">
    <vt:lpwstr>EIM Info Class OFFICIAL</vt:lpwstr>
  </property>
  <property fmtid="{D5CDD505-2E9C-101B-9397-08002B2CF9AE}" pid="6" name="MSIP_Label_8bcf83ea-a86c-44db-b904-16489f29f74e_SiteId">
    <vt:lpwstr>7b5e7ee6-2d23-4b9a-abaa-a0beeed2548e</vt:lpwstr>
  </property>
  <property fmtid="{D5CDD505-2E9C-101B-9397-08002B2CF9AE}" pid="7" name="MSIP_Label_8bcf83ea-a86c-44db-b904-16489f29f74e_ActionId">
    <vt:lpwstr>ff26a7bc-c5bc-41e5-b4c3-bff17874f444</vt:lpwstr>
  </property>
  <property fmtid="{D5CDD505-2E9C-101B-9397-08002B2CF9AE}" pid="8" name="MSIP_Label_8bcf83ea-a86c-44db-b904-16489f29f74e_ContentBits">
    <vt:lpwstr>1</vt:lpwstr>
  </property>
  <property fmtid="{D5CDD505-2E9C-101B-9397-08002B2CF9AE}" pid="9" name="MSIP_Label_8bcf83ea-a86c-44db-b904-16489f29f74e_Tag">
    <vt:lpwstr>50, 3, 0, 1</vt:lpwstr>
  </property>
</Properties>
</file>